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8355" activeTab="0"/>
  </bookViews>
  <sheets>
    <sheet name="Календарь для 6-дн.раб.нед." sheetId="1" r:id="rId1"/>
  </sheets>
  <definedNames>
    <definedName name="_xlnm.Print_Area" localSheetId="0">'Календарь для 6-дн.раб.нед.'!$B$2:$CX$168</definedName>
    <definedName name="_xlnm.Print_Area" localSheetId="0">'Календарь для 6-дн.раб.нед.'!$B$2:$CX$168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 примечание: Данная форма приведена в</author>
  </authors>
  <commentList>
    <comment ref="CH2" authorId="0">
      <text>
        <r>
          <rPr>
            <sz val="9"/>
            <rFont val="Times New Roman"/>
            <family val="1"/>
          </rPr>
          <t xml:space="preserve">Примечание:
Данная форма приведена в ред. Постановления Министерства финансов Республики Беларусь 
от 30.06.2016 № 58.
</t>
        </r>
      </text>
    </comment>
  </commentList>
</comments>
</file>

<file path=xl/sharedStrings.xml><?xml version="1.0" encoding="utf-8"?>
<sst xmlns="http://schemas.openxmlformats.org/spreadsheetml/2006/main" count="55" uniqueCount="49">
  <si>
    <t>Месяцы и иные периоды года</t>
  </si>
  <si>
    <t>Количество дней</t>
  </si>
  <si>
    <t>Расчетная норма рабочего времени (в часах)</t>
  </si>
  <si>
    <t>Примечания</t>
  </si>
  <si>
    <t>Календарные</t>
  </si>
  <si>
    <t xml:space="preserve">Рабочие </t>
  </si>
  <si>
    <t>Нерабочие (выходные и праздничные)</t>
  </si>
  <si>
    <t>При 40-часовой рабочей неделе</t>
  </si>
  <si>
    <t>При 35-часовой рабочей неделе</t>
  </si>
  <si>
    <t>При 30-часовой рабочей неделе</t>
  </si>
  <si>
    <t>При 23-часовой рабочей неделе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</si>
  <si>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</si>
  <si>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</si>
  <si>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</si>
  <si>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</si>
  <si>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</si>
  <si>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</si>
  <si>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</si>
  <si>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</si>
  <si>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1-е полугодие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</si>
  <si>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</si>
  <si>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</si>
  <si>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</si>
  <si>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</si>
  <si>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</si>
  <si>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</si>
  <si>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</si>
  <si>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</si>
  <si>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2-е полугодие</t>
  </si>
  <si>
    <t>2022 год</t>
  </si>
  <si>
    <t>2. Для шестидневной рабочей недели с выходным днем в воскресенье</t>
  </si>
  <si>
    <t>23 + 1</t>
  </si>
  <si>
    <t>7 (4 + 3)</t>
  </si>
  <si>
    <t>40 = 5 * 7 + 5</t>
  </si>
  <si>
    <t>25 + 1</t>
  </si>
  <si>
    <t>5 (4 + 1)</t>
  </si>
  <si>
    <t>35 = 5 * 6 + 5</t>
  </si>
  <si>
    <t>30 = 6 * 5</t>
  </si>
  <si>
    <t>23 = 5 * 4 + 3</t>
  </si>
  <si>
    <t>25 + 2</t>
  </si>
  <si>
    <t>4 (3 + 1)</t>
  </si>
  <si>
    <t>300 + 7</t>
  </si>
  <si>
    <t>58 (48 + 10)</t>
  </si>
  <si>
    <t>ПРОИЗВОДСТВЕННЫЙ КАЛЕНДАРЬ НА 2022 ГОД
ДЛЯ ПЕДАГОГИЧЕСКИХ И ИНЫХ РАБОТНИКОВ УЧРЕЖДЕНИЯ ОБРАЗОВАНИЯ</t>
  </si>
  <si>
    <t>Обычные и предпразд-ничные</t>
  </si>
  <si>
    <t>При 36-часовой рабочей неделе</t>
  </si>
  <si>
    <t>При 25-часовой рабочей неделе</t>
  </si>
  <si>
    <t>36 = 6 * 6</t>
  </si>
  <si>
    <t>25 = 5 * 4,5 + 2,5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</si>
</sst>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5">
    <font>
      <sz val="10"/>
      <name val="Times New Roman CYR"/>
      <family val="2"/>
    </font>
    <font>
      <sz val="11"/>
      <color indexed="8"/>
      <name val="Calibri"/>
      <family val="2"/>
    </font>
    <font>
      <i/>
      <sz val="8"/>
      <name val="Times New Roman CYR"/>
      <family val="2"/>
    </font>
    <font>
      <b/>
      <sz val="11"/>
      <name val="Times New Roman CYR"/>
      <family val="2"/>
    </font>
    <font>
      <b/>
      <sz val="9"/>
      <name val="Times New Roman CYR"/>
      <family val="2"/>
    </font>
    <font>
      <sz val="9"/>
      <name val="Times New Roman CYR"/>
      <family val="2"/>
    </font>
    <font>
      <sz val="8"/>
      <name val="Times New Roman CYR"/>
      <family val="2"/>
    </font>
    <font>
      <sz val="10"/>
      <name val="Arial Cyr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8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0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49" fontId="0" fillId="0" borderId="1">
      <alignment horizontal="center"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 horizontal="center" vertical="top" wrapText="1"/>
      <protection/>
    </xf>
    <xf numFmtId="0" fontId="4" fillId="0" borderId="1">
      <alignment horizontal="center" vertical="center" wrapText="1"/>
      <protection/>
    </xf>
    <xf numFmtId="0" fontId="6" fillId="0" borderId="0">
      <alignment horizontal="right" vertical="top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 horizontal="left"/>
      <protection/>
    </xf>
    <xf numFmtId="49" fontId="2" fillId="0" borderId="0">
      <alignment horizontal="center" vertical="top"/>
      <protection/>
    </xf>
    <xf numFmtId="0" fontId="0" fillId="0" borderId="9">
      <alignment horizontal="center"/>
      <protection/>
    </xf>
    <xf numFmtId="0" fontId="47" fillId="0" borderId="0" applyNumberFormat="0" applyFill="0" applyBorder="0" applyAlignment="0" applyProtection="0"/>
    <xf numFmtId="0" fontId="6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7" fillId="0" borderId="0" applyFont="0" applyFill="0" applyBorder="0" applyAlignment="0" applyProtection="0"/>
    <xf numFmtId="0" fontId="48" fillId="0" borderId="11" applyNumberFormat="0" applyFill="0" applyAlignment="0" applyProtection="0"/>
    <xf numFmtId="0" fontId="0" fillId="0" borderId="1">
      <alignment horizontal="center"/>
      <protection/>
    </xf>
    <xf numFmtId="0" fontId="49" fillId="0" borderId="0" applyNumberFormat="0" applyFill="0" applyBorder="0" applyAlignment="0" applyProtection="0"/>
    <xf numFmtId="0" fontId="6" fillId="0" borderId="0">
      <alignment horizontal="justify"/>
      <protection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 horizontal="left"/>
    </xf>
    <xf numFmtId="0" fontId="0" fillId="0" borderId="0" xfId="0" applyAlignment="1">
      <alignment/>
    </xf>
    <xf numFmtId="0" fontId="5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184" fontId="51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184" fontId="52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8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17.625" style="1" customWidth="1"/>
    <col min="2" max="2" width="15.875" style="1" customWidth="1"/>
    <col min="3" max="3" width="13.625" style="1" customWidth="1"/>
    <col min="4" max="4" width="14.875" style="1" customWidth="1"/>
    <col min="5" max="5" width="16.875" style="1" customWidth="1"/>
    <col min="6" max="11" width="12.50390625" style="1" customWidth="1"/>
    <col min="12" max="12" width="21.50390625" style="1" customWidth="1"/>
    <col min="13" max="13" width="9.375" style="1" customWidth="1"/>
    <col min="14" max="14" width="12.50390625" style="1" customWidth="1"/>
    <col min="15" max="16384" width="9.375" style="1" customWidth="1"/>
  </cols>
  <sheetData>
    <row r="1" spans="1:12" ht="13.5" customHeight="1" thickBot="1">
      <c r="A1" s="9" t="s">
        <v>43</v>
      </c>
      <c r="B1" s="10"/>
      <c r="C1" s="10"/>
      <c r="D1" s="10"/>
      <c r="E1" s="10"/>
      <c r="F1" s="10"/>
      <c r="G1" s="10"/>
      <c r="H1" s="11"/>
      <c r="I1" s="11"/>
      <c r="J1" s="11"/>
      <c r="K1" s="11"/>
      <c r="L1" s="11"/>
    </row>
    <row r="2" spans="1:12" ht="27" customHeight="1" thickBot="1">
      <c r="A2" s="10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</row>
    <row r="3" spans="1:12" ht="24.75" customHeight="1" thickBot="1">
      <c r="A3" s="12" t="s">
        <v>30</v>
      </c>
      <c r="B3" s="12"/>
      <c r="C3" s="12"/>
      <c r="D3" s="12"/>
      <c r="E3" s="12"/>
      <c r="F3" s="12"/>
      <c r="G3" s="12"/>
      <c r="H3" s="11"/>
      <c r="I3" s="11"/>
      <c r="J3" s="11"/>
      <c r="K3" s="11"/>
      <c r="L3" s="11"/>
    </row>
    <row r="4" spans="1:12" ht="15" customHeight="1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31.5" customHeight="1" thickBot="1">
      <c r="A5" s="12" t="s">
        <v>0</v>
      </c>
      <c r="B5" s="12" t="s">
        <v>1</v>
      </c>
      <c r="C5" s="12"/>
      <c r="D5" s="12"/>
      <c r="E5" s="12"/>
      <c r="F5" s="17" t="s">
        <v>2</v>
      </c>
      <c r="G5" s="18"/>
      <c r="H5" s="18"/>
      <c r="I5" s="18"/>
      <c r="J5" s="18"/>
      <c r="K5" s="19"/>
      <c r="L5" s="12" t="s">
        <v>3</v>
      </c>
    </row>
    <row r="6" spans="1:12" ht="45.75" customHeight="1" thickBot="1">
      <c r="A6" s="12"/>
      <c r="B6" s="13"/>
      <c r="C6" s="13"/>
      <c r="D6" s="13"/>
      <c r="E6" s="13"/>
      <c r="F6" s="20"/>
      <c r="G6" s="21"/>
      <c r="H6" s="21"/>
      <c r="I6" s="21"/>
      <c r="J6" s="21"/>
      <c r="K6" s="22"/>
      <c r="L6" s="12"/>
    </row>
    <row r="7" spans="1:12" ht="12.75" customHeight="1" thickBot="1">
      <c r="A7" s="12"/>
      <c r="B7" s="14" t="s">
        <v>4</v>
      </c>
      <c r="C7" s="12" t="s">
        <v>5</v>
      </c>
      <c r="D7" s="12" t="s">
        <v>44</v>
      </c>
      <c r="E7" s="12" t="s">
        <v>6</v>
      </c>
      <c r="F7" s="12" t="s">
        <v>7</v>
      </c>
      <c r="G7" s="23" t="s">
        <v>45</v>
      </c>
      <c r="H7" s="12" t="s">
        <v>8</v>
      </c>
      <c r="I7" s="12" t="s">
        <v>9</v>
      </c>
      <c r="J7" s="23" t="s">
        <v>46</v>
      </c>
      <c r="K7" s="12" t="s">
        <v>10</v>
      </c>
      <c r="L7" s="12"/>
    </row>
    <row r="8" spans="1:12" ht="54" customHeight="1" thickBot="1">
      <c r="A8" s="13"/>
      <c r="B8" s="15"/>
      <c r="C8" s="13"/>
      <c r="D8" s="13"/>
      <c r="E8" s="13"/>
      <c r="F8" s="13"/>
      <c r="G8" s="24"/>
      <c r="H8" s="13"/>
      <c r="I8" s="13"/>
      <c r="J8" s="24"/>
      <c r="K8" s="13"/>
      <c r="L8" s="13"/>
    </row>
    <row r="9" spans="1:12" ht="31.5" customHeight="1" thickBot="1">
      <c r="A9" s="2" t="s">
        <v>11</v>
      </c>
      <c r="B9" s="3">
        <v>31</v>
      </c>
      <c r="C9" s="3">
        <v>24</v>
      </c>
      <c r="D9" s="3" t="s">
        <v>31</v>
      </c>
      <c r="E9" s="3" t="s">
        <v>32</v>
      </c>
      <c r="F9" s="3">
        <v>159</v>
      </c>
      <c r="G9" s="4">
        <f>6*C9-1</f>
        <v>143</v>
      </c>
      <c r="H9" s="3">
        <v>139</v>
      </c>
      <c r="I9" s="4">
        <v>119</v>
      </c>
      <c r="J9" s="4">
        <f>19*4.5+4*2.5+1*3.5</f>
        <v>99</v>
      </c>
      <c r="K9" s="4">
        <f>19*4+4*3+1*3</f>
        <v>91</v>
      </c>
      <c r="L9" s="2" t="s">
        <v>33</v>
      </c>
    </row>
    <row r="10" spans="1:12" ht="16.5" thickBot="1">
      <c r="A10" s="2" t="s">
        <v>12</v>
      </c>
      <c r="B10" s="3">
        <v>28</v>
      </c>
      <c r="C10" s="3">
        <v>24</v>
      </c>
      <c r="D10" s="3">
        <v>24</v>
      </c>
      <c r="E10" s="3">
        <v>4</v>
      </c>
      <c r="F10" s="3">
        <v>160</v>
      </c>
      <c r="G10" s="4">
        <f>6*C10</f>
        <v>144</v>
      </c>
      <c r="H10" s="3">
        <v>140</v>
      </c>
      <c r="I10" s="4">
        <v>120</v>
      </c>
      <c r="J10" s="4">
        <f>20*4.5+4*2.5</f>
        <v>100</v>
      </c>
      <c r="K10" s="4">
        <f>20*4+4*3</f>
        <v>92</v>
      </c>
      <c r="L10" s="2" t="s">
        <v>47</v>
      </c>
    </row>
    <row r="11" spans="1:12" ht="32.25" thickBot="1">
      <c r="A11" s="2" t="s">
        <v>13</v>
      </c>
      <c r="B11" s="3">
        <v>31</v>
      </c>
      <c r="C11" s="3">
        <v>26</v>
      </c>
      <c r="D11" s="3" t="s">
        <v>34</v>
      </c>
      <c r="E11" s="3" t="s">
        <v>35</v>
      </c>
      <c r="F11" s="3">
        <v>173</v>
      </c>
      <c r="G11" s="4">
        <f>6*C11-1</f>
        <v>155</v>
      </c>
      <c r="H11" s="3">
        <v>151</v>
      </c>
      <c r="I11" s="4">
        <v>129</v>
      </c>
      <c r="J11" s="4">
        <f>21*4.5+4*2.5+1*3.5</f>
        <v>108</v>
      </c>
      <c r="K11" s="4">
        <f>21*4+4*3+1*3</f>
        <v>99</v>
      </c>
      <c r="L11" s="2" t="s">
        <v>36</v>
      </c>
    </row>
    <row r="12" spans="1:12" ht="31.5" customHeight="1" thickBot="1">
      <c r="A12" s="5" t="s">
        <v>14</v>
      </c>
      <c r="B12" s="8">
        <f>SUM(B9:B11)</f>
        <v>90</v>
      </c>
      <c r="C12" s="8">
        <f>SUM(C9:C11)</f>
        <v>74</v>
      </c>
      <c r="D12" s="7">
        <v>74</v>
      </c>
      <c r="E12" s="7">
        <v>16</v>
      </c>
      <c r="F12" s="6">
        <f aca="true" t="shared" si="0" ref="F12:K12">SUM(F9:F11)</f>
        <v>492</v>
      </c>
      <c r="G12" s="6">
        <f t="shared" si="0"/>
        <v>442</v>
      </c>
      <c r="H12" s="6">
        <f t="shared" si="0"/>
        <v>430</v>
      </c>
      <c r="I12" s="6">
        <v>368</v>
      </c>
      <c r="J12" s="6">
        <f t="shared" si="0"/>
        <v>307</v>
      </c>
      <c r="K12" s="6">
        <f t="shared" si="0"/>
        <v>282</v>
      </c>
      <c r="L12" s="2" t="s">
        <v>37</v>
      </c>
    </row>
    <row r="13" spans="1:12" ht="32.25" thickBot="1">
      <c r="A13" s="2" t="s">
        <v>15</v>
      </c>
      <c r="B13" s="3">
        <v>30</v>
      </c>
      <c r="C13" s="3">
        <v>26</v>
      </c>
      <c r="D13" s="3" t="s">
        <v>34</v>
      </c>
      <c r="E13" s="3">
        <v>4</v>
      </c>
      <c r="F13" s="3">
        <v>171</v>
      </c>
      <c r="G13" s="4">
        <f>6*C13-1</f>
        <v>155</v>
      </c>
      <c r="H13" s="3">
        <v>150</v>
      </c>
      <c r="I13" s="4">
        <v>129</v>
      </c>
      <c r="J13" s="4">
        <f>21*4.5+4*2.5+1*1.5</f>
        <v>106</v>
      </c>
      <c r="K13" s="4">
        <f>21*4+4*3+1*2</f>
        <v>98</v>
      </c>
      <c r="L13" s="25" t="s">
        <v>48</v>
      </c>
    </row>
    <row r="14" spans="1:12" ht="32.25" thickBot="1">
      <c r="A14" s="2" t="s">
        <v>16</v>
      </c>
      <c r="B14" s="3">
        <v>31</v>
      </c>
      <c r="C14" s="3">
        <v>24</v>
      </c>
      <c r="D14" s="3" t="s">
        <v>31</v>
      </c>
      <c r="E14" s="3" t="s">
        <v>32</v>
      </c>
      <c r="F14" s="3">
        <v>159</v>
      </c>
      <c r="G14" s="4">
        <f>6*C14-1</f>
        <v>143</v>
      </c>
      <c r="H14" s="3">
        <v>139</v>
      </c>
      <c r="I14" s="4">
        <v>119</v>
      </c>
      <c r="J14" s="4">
        <f>19*4.5+4*2.5+1*3.5</f>
        <v>99</v>
      </c>
      <c r="K14" s="4">
        <f>19*4+4*3+1*3</f>
        <v>91</v>
      </c>
      <c r="L14" s="2" t="s">
        <v>38</v>
      </c>
    </row>
    <row r="15" spans="1:12" ht="31.5" customHeight="1" thickBot="1">
      <c r="A15" s="2" t="s">
        <v>17</v>
      </c>
      <c r="B15" s="3">
        <v>30</v>
      </c>
      <c r="C15" s="3">
        <v>26</v>
      </c>
      <c r="D15" s="3">
        <v>26</v>
      </c>
      <c r="E15" s="3">
        <v>4</v>
      </c>
      <c r="F15" s="3">
        <v>174</v>
      </c>
      <c r="G15" s="4">
        <f>6*C15</f>
        <v>156</v>
      </c>
      <c r="H15" s="3">
        <v>152</v>
      </c>
      <c r="I15" s="4">
        <v>130</v>
      </c>
      <c r="J15" s="4">
        <f>22*4.5+4*2.5</f>
        <v>109</v>
      </c>
      <c r="K15" s="4">
        <f>22*4+4*3</f>
        <v>100</v>
      </c>
      <c r="L15" s="2"/>
    </row>
    <row r="16" spans="1:12" ht="16.5" thickBot="1">
      <c r="A16" s="5" t="s">
        <v>18</v>
      </c>
      <c r="B16" s="8">
        <f>SUM(B13:B15)</f>
        <v>91</v>
      </c>
      <c r="C16" s="8">
        <f>SUM(C13:C15)</f>
        <v>76</v>
      </c>
      <c r="D16" s="7">
        <v>76</v>
      </c>
      <c r="E16" s="7">
        <v>15</v>
      </c>
      <c r="F16" s="6">
        <f aca="true" t="shared" si="1" ref="F16:K16">SUM(F13:F15)</f>
        <v>504</v>
      </c>
      <c r="G16" s="6">
        <f t="shared" si="1"/>
        <v>454</v>
      </c>
      <c r="H16" s="6">
        <f t="shared" si="1"/>
        <v>441</v>
      </c>
      <c r="I16" s="6">
        <v>378</v>
      </c>
      <c r="J16" s="6">
        <f t="shared" si="1"/>
        <v>314</v>
      </c>
      <c r="K16" s="6">
        <f t="shared" si="1"/>
        <v>289</v>
      </c>
      <c r="L16" s="2"/>
    </row>
    <row r="17" spans="1:12" ht="32.25" thickBot="1">
      <c r="A17" s="5" t="s">
        <v>19</v>
      </c>
      <c r="B17" s="8">
        <f>SUM(B12,B16)</f>
        <v>181</v>
      </c>
      <c r="C17" s="8">
        <f>SUM(C12,C16)</f>
        <v>150</v>
      </c>
      <c r="D17" s="7">
        <v>150</v>
      </c>
      <c r="E17" s="7">
        <v>31</v>
      </c>
      <c r="F17" s="6">
        <f aca="true" t="shared" si="2" ref="F17:K17">SUM(F12,F16)</f>
        <v>996</v>
      </c>
      <c r="G17" s="6">
        <f t="shared" si="2"/>
        <v>896</v>
      </c>
      <c r="H17" s="6">
        <f t="shared" si="2"/>
        <v>871</v>
      </c>
      <c r="I17" s="6">
        <v>746</v>
      </c>
      <c r="J17" s="6">
        <f t="shared" si="2"/>
        <v>621</v>
      </c>
      <c r="K17" s="6">
        <f t="shared" si="2"/>
        <v>571</v>
      </c>
      <c r="L17" s="2"/>
    </row>
    <row r="18" spans="1:12" ht="31.5" customHeight="1" thickBot="1">
      <c r="A18" s="2" t="s">
        <v>20</v>
      </c>
      <c r="B18" s="3">
        <v>31</v>
      </c>
      <c r="C18" s="3">
        <v>26</v>
      </c>
      <c r="D18" s="3" t="s">
        <v>34</v>
      </c>
      <c r="E18" s="3" t="s">
        <v>35</v>
      </c>
      <c r="F18" s="3">
        <v>171</v>
      </c>
      <c r="G18" s="4">
        <f>6*C18-1</f>
        <v>155</v>
      </c>
      <c r="H18" s="3">
        <v>150</v>
      </c>
      <c r="I18" s="4">
        <v>129</v>
      </c>
      <c r="J18" s="4">
        <f>21*4.5+4*2.5+1*1.5</f>
        <v>106</v>
      </c>
      <c r="K18" s="4">
        <f>21*4+4*3+1*2</f>
        <v>98</v>
      </c>
      <c r="L18" s="2"/>
    </row>
    <row r="19" spans="1:12" ht="31.5" customHeight="1" thickBot="1">
      <c r="A19" s="2" t="s">
        <v>21</v>
      </c>
      <c r="B19" s="3">
        <v>31</v>
      </c>
      <c r="C19" s="3">
        <v>27</v>
      </c>
      <c r="D19" s="3">
        <v>27</v>
      </c>
      <c r="E19" s="3">
        <v>4</v>
      </c>
      <c r="F19" s="3">
        <v>181</v>
      </c>
      <c r="G19" s="4">
        <f>6*C19</f>
        <v>162</v>
      </c>
      <c r="H19" s="3">
        <v>158</v>
      </c>
      <c r="I19" s="4">
        <v>135</v>
      </c>
      <c r="J19" s="4">
        <f>23*4.5+4*2.5</f>
        <v>113.5</v>
      </c>
      <c r="K19" s="4">
        <f>23*4+4*3</f>
        <v>104</v>
      </c>
      <c r="L19" s="2"/>
    </row>
    <row r="20" spans="1:12" ht="31.5" customHeight="1" thickBot="1">
      <c r="A20" s="2" t="s">
        <v>22</v>
      </c>
      <c r="B20" s="3">
        <v>30</v>
      </c>
      <c r="C20" s="3">
        <v>26</v>
      </c>
      <c r="D20" s="3">
        <v>26</v>
      </c>
      <c r="E20" s="3">
        <v>4</v>
      </c>
      <c r="F20" s="3">
        <v>174</v>
      </c>
      <c r="G20" s="4">
        <f>6*C20</f>
        <v>156</v>
      </c>
      <c r="H20" s="3">
        <v>152</v>
      </c>
      <c r="I20" s="4">
        <v>130</v>
      </c>
      <c r="J20" s="4">
        <f>22*4.5+4*2.5</f>
        <v>109</v>
      </c>
      <c r="K20" s="4">
        <f>22*4+4*3</f>
        <v>100</v>
      </c>
      <c r="L20" s="2"/>
    </row>
    <row r="21" spans="1:12" ht="31.5" customHeight="1" thickBot="1">
      <c r="A21" s="5" t="s">
        <v>23</v>
      </c>
      <c r="B21" s="8">
        <f>SUM(B18:B20)</f>
        <v>92</v>
      </c>
      <c r="C21" s="8">
        <f>SUM(C18:C20)</f>
        <v>79</v>
      </c>
      <c r="D21" s="7">
        <v>79</v>
      </c>
      <c r="E21" s="7">
        <v>13</v>
      </c>
      <c r="F21" s="6">
        <f aca="true" t="shared" si="3" ref="F21:K21">SUM(F18:F20)</f>
        <v>526</v>
      </c>
      <c r="G21" s="6">
        <f t="shared" si="3"/>
        <v>473</v>
      </c>
      <c r="H21" s="6">
        <f t="shared" si="3"/>
        <v>460</v>
      </c>
      <c r="I21" s="6">
        <v>394</v>
      </c>
      <c r="J21" s="6">
        <f t="shared" si="3"/>
        <v>328.5</v>
      </c>
      <c r="K21" s="6">
        <f t="shared" si="3"/>
        <v>302</v>
      </c>
      <c r="L21" s="2"/>
    </row>
    <row r="22" spans="1:12" ht="31.5" customHeight="1" thickBot="1">
      <c r="A22" s="2" t="s">
        <v>24</v>
      </c>
      <c r="B22" s="3">
        <v>31</v>
      </c>
      <c r="C22" s="3">
        <v>26</v>
      </c>
      <c r="D22" s="3">
        <v>26</v>
      </c>
      <c r="E22" s="3">
        <v>5</v>
      </c>
      <c r="F22" s="3">
        <v>172</v>
      </c>
      <c r="G22" s="4">
        <f>6*C22</f>
        <v>156</v>
      </c>
      <c r="H22" s="3">
        <v>151</v>
      </c>
      <c r="I22" s="4">
        <v>130</v>
      </c>
      <c r="J22" s="4">
        <f>21*4.5+5*2.5</f>
        <v>107</v>
      </c>
      <c r="K22" s="4">
        <f>21*4+5*3</f>
        <v>99</v>
      </c>
      <c r="L22" s="2"/>
    </row>
    <row r="23" spans="1:12" ht="31.5" customHeight="1" thickBot="1">
      <c r="A23" s="2" t="s">
        <v>25</v>
      </c>
      <c r="B23" s="3">
        <v>30</v>
      </c>
      <c r="C23" s="3">
        <v>25</v>
      </c>
      <c r="D23" s="3">
        <v>25</v>
      </c>
      <c r="E23" s="3" t="s">
        <v>35</v>
      </c>
      <c r="F23" s="3">
        <v>167</v>
      </c>
      <c r="G23" s="4">
        <f>6*C23</f>
        <v>150</v>
      </c>
      <c r="H23" s="3">
        <v>146</v>
      </c>
      <c r="I23" s="4">
        <v>125</v>
      </c>
      <c r="J23" s="4">
        <f>21*4.5+4*2.5</f>
        <v>104.5</v>
      </c>
      <c r="K23" s="4">
        <f>21*4+4*3</f>
        <v>96</v>
      </c>
      <c r="L23" s="2"/>
    </row>
    <row r="24" spans="1:12" ht="31.5" customHeight="1" thickBot="1">
      <c r="A24" s="2" t="s">
        <v>26</v>
      </c>
      <c r="B24" s="3">
        <v>31</v>
      </c>
      <c r="C24" s="3">
        <v>27</v>
      </c>
      <c r="D24" s="3" t="s">
        <v>39</v>
      </c>
      <c r="E24" s="3" t="s">
        <v>40</v>
      </c>
      <c r="F24" s="3">
        <v>177</v>
      </c>
      <c r="G24" s="4">
        <f>6*C24-2</f>
        <v>160</v>
      </c>
      <c r="H24" s="3">
        <v>155</v>
      </c>
      <c r="I24" s="4">
        <v>133</v>
      </c>
      <c r="J24" s="4">
        <f>22*4.5+3*2.5+2*1.5</f>
        <v>109.5</v>
      </c>
      <c r="K24" s="4">
        <f>22*4+3*3+2*2</f>
        <v>101</v>
      </c>
      <c r="L24" s="2"/>
    </row>
    <row r="25" spans="1:12" ht="31.5" customHeight="1" thickBot="1">
      <c r="A25" s="5" t="s">
        <v>27</v>
      </c>
      <c r="B25" s="8">
        <f>SUM(B22:B24)</f>
        <v>92</v>
      </c>
      <c r="C25" s="8">
        <f>SUM(C22:C24)</f>
        <v>78</v>
      </c>
      <c r="D25" s="7">
        <v>78</v>
      </c>
      <c r="E25" s="7">
        <v>14</v>
      </c>
      <c r="F25" s="6">
        <f aca="true" t="shared" si="4" ref="F25:K25">SUM(F22:F24)</f>
        <v>516</v>
      </c>
      <c r="G25" s="6">
        <f t="shared" si="4"/>
        <v>466</v>
      </c>
      <c r="H25" s="6">
        <f t="shared" si="4"/>
        <v>452</v>
      </c>
      <c r="I25" s="6">
        <v>388</v>
      </c>
      <c r="J25" s="6">
        <f t="shared" si="4"/>
        <v>321</v>
      </c>
      <c r="K25" s="6">
        <f t="shared" si="4"/>
        <v>296</v>
      </c>
      <c r="L25" s="2"/>
    </row>
    <row r="26" spans="1:12" ht="31.5" customHeight="1" thickBot="1">
      <c r="A26" s="5" t="s">
        <v>28</v>
      </c>
      <c r="B26" s="8">
        <f>SUM(B21,B25)</f>
        <v>184</v>
      </c>
      <c r="C26" s="8">
        <f>SUM(C21,C25)</f>
        <v>157</v>
      </c>
      <c r="D26" s="7">
        <v>157</v>
      </c>
      <c r="E26" s="7">
        <v>27</v>
      </c>
      <c r="F26" s="6">
        <f aca="true" t="shared" si="5" ref="F26:K26">SUM(F21,F25)</f>
        <v>1042</v>
      </c>
      <c r="G26" s="6">
        <f t="shared" si="5"/>
        <v>939</v>
      </c>
      <c r="H26" s="6">
        <f t="shared" si="5"/>
        <v>912</v>
      </c>
      <c r="I26" s="6">
        <v>782</v>
      </c>
      <c r="J26" s="6">
        <f t="shared" si="5"/>
        <v>649.5</v>
      </c>
      <c r="K26" s="6">
        <f t="shared" si="5"/>
        <v>598</v>
      </c>
      <c r="L26" s="2"/>
    </row>
    <row r="27" spans="1:12" ht="31.5" customHeight="1" thickBot="1">
      <c r="A27" s="5" t="s">
        <v>29</v>
      </c>
      <c r="B27" s="8">
        <f>SUM(B17,B26)</f>
        <v>365</v>
      </c>
      <c r="C27" s="8">
        <f>SUM(C17,C26)</f>
        <v>307</v>
      </c>
      <c r="D27" s="7" t="s">
        <v>41</v>
      </c>
      <c r="E27" s="7" t="s">
        <v>42</v>
      </c>
      <c r="F27" s="6">
        <f aca="true" t="shared" si="6" ref="F27:K27">SUM(F17,F26)</f>
        <v>2038</v>
      </c>
      <c r="G27" s="6">
        <f t="shared" si="6"/>
        <v>1835</v>
      </c>
      <c r="H27" s="6">
        <f t="shared" si="6"/>
        <v>1783</v>
      </c>
      <c r="I27" s="6">
        <v>1528</v>
      </c>
      <c r="J27" s="6">
        <f t="shared" si="6"/>
        <v>1270.5</v>
      </c>
      <c r="K27" s="6">
        <f t="shared" si="6"/>
        <v>1169</v>
      </c>
      <c r="L27" s="2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39" ht="13.5" customHeight="1"/>
    <row r="40" ht="13.5" customHeight="1"/>
    <row r="41" ht="15" customHeight="1"/>
    <row r="42" ht="15" customHeight="1"/>
    <row r="43" ht="15.75" customHeight="1"/>
    <row r="44" ht="48" customHeight="1"/>
    <row r="45" ht="14.25" customHeight="1"/>
    <row r="46" ht="57.75" customHeight="1"/>
    <row r="47" ht="15.75" customHeight="1"/>
    <row r="48" ht="15.75" customHeight="1"/>
  </sheetData>
  <sheetProtection/>
  <mergeCells count="17">
    <mergeCell ref="B5:E6"/>
    <mergeCell ref="L5:L8"/>
    <mergeCell ref="B7:B8"/>
    <mergeCell ref="C7:C8"/>
    <mergeCell ref="D7:D8"/>
    <mergeCell ref="E7:E8"/>
    <mergeCell ref="F5:K6"/>
    <mergeCell ref="A1:L2"/>
    <mergeCell ref="A3:L3"/>
    <mergeCell ref="A4:L4"/>
    <mergeCell ref="F7:F8"/>
    <mergeCell ref="G7:G8"/>
    <mergeCell ref="H7:H8"/>
    <mergeCell ref="I7:I8"/>
    <mergeCell ref="J7:J8"/>
    <mergeCell ref="K7:K8"/>
    <mergeCell ref="A5:A8"/>
  </mergeCells>
  <printOptions/>
  <pageMargins left="0.79" right="0.39" top="0.39" bottom="0.2" header="0.2" footer="0.51"/>
  <pageSetup horizontalDpi="200" verticalDpi="200" orientation="portrait" paperSize="9" r:id="rId3"/>
  <headerFooter alignWithMargins="0">
    <oddHeader>&amp;R&amp;7Подготовлено специалистами ООО"ЮрСпектр" для сервиса ilex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Жданович Елена Геннадьевна</cp:lastModifiedBy>
  <cp:lastPrinted>2019-10-14T07:25:37Z</cp:lastPrinted>
  <dcterms:created xsi:type="dcterms:W3CDTF">2003-11-27T08:38:04Z</dcterms:created>
  <dcterms:modified xsi:type="dcterms:W3CDTF">2021-12-09T10:58:32Z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���� � , ���.</vt:lpwstr>
  </property>
  <property fmtid="{D5CDD505-2E9C-101B-9397-08002B2CF9AE}" pid="3" name="KSOProductBuildVer">
    <vt:lpwstr>1049-10.1.0.5490</vt:lpwstr>
  </property>
</Properties>
</file>